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230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6" l="1"/>
  <c r="D19" i="6"/>
  <c r="N20" i="6" l="1"/>
  <c r="F22" i="6"/>
  <c r="F21" i="6"/>
  <c r="F7" i="7" l="1"/>
  <c r="G8" i="7" l="1"/>
  <c r="G7" i="7" l="1"/>
  <c r="D6" i="7"/>
  <c r="F6" i="7" s="1"/>
  <c r="G6" i="7" l="1"/>
  <c r="L10" i="6"/>
  <c r="L9" i="6"/>
  <c r="D9" i="6" l="1"/>
  <c r="D31" i="6"/>
  <c r="D34" i="6" s="1"/>
  <c r="F34" i="6" s="1"/>
  <c r="D32" i="6"/>
  <c r="D33" i="6" s="1"/>
  <c r="F33" i="6" s="1"/>
  <c r="N10" i="6"/>
  <c r="N9" i="6"/>
  <c r="D11" i="6"/>
  <c r="F5" i="6"/>
  <c r="D25" i="6"/>
  <c r="D24" i="6"/>
  <c r="F29" i="6"/>
  <c r="L18" i="6"/>
  <c r="N18" i="6" s="1"/>
  <c r="L17" i="6"/>
  <c r="N17" i="6" s="1"/>
  <c r="D17" i="6"/>
  <c r="D14" i="6"/>
  <c r="F16" i="6"/>
  <c r="D12" i="6"/>
  <c r="L13" i="6" s="1"/>
  <c r="N13" i="6" s="1"/>
  <c r="L15" i="6" l="1"/>
  <c r="N15" i="6" s="1"/>
  <c r="F19" i="6"/>
  <c r="L16" i="6"/>
  <c r="N16" i="6" s="1"/>
  <c r="D18" i="6"/>
  <c r="F18" i="6" s="1"/>
  <c r="F31" i="6"/>
  <c r="L22" i="6"/>
  <c r="N22" i="6" s="1"/>
  <c r="L19" i="6"/>
  <c r="N19" i="6" s="1"/>
  <c r="L21" i="6"/>
  <c r="N21" i="6" s="1"/>
  <c r="L11" i="6"/>
  <c r="D28" i="6"/>
  <c r="D10" i="6"/>
  <c r="L14" i="6" s="1"/>
  <c r="N14" i="6" s="1"/>
  <c r="F28" i="6" l="1"/>
  <c r="D30" i="6"/>
  <c r="F30" i="6" s="1"/>
  <c r="L12" i="6"/>
  <c r="N12" i="6" s="1"/>
  <c r="N11" i="6"/>
  <c r="F11" i="6"/>
  <c r="F25" i="6" l="1"/>
  <c r="F24" i="6"/>
  <c r="F9" i="6"/>
  <c r="F12" i="6"/>
  <c r="F27" i="6"/>
  <c r="F26" i="6"/>
  <c r="N23" i="6"/>
  <c r="F23" i="6"/>
  <c r="F20" i="6"/>
  <c r="F17" i="6"/>
  <c r="F15" i="6"/>
  <c r="F14" i="6"/>
  <c r="F13" i="6"/>
  <c r="F10" i="6" l="1"/>
  <c r="F35" i="6" s="1"/>
  <c r="N25" i="6" s="1"/>
  <c r="N26" i="6" l="1"/>
  <c r="N27" i="6"/>
  <c r="N28" i="6" s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<sst xmlns="http://schemas.openxmlformats.org/spreadsheetml/2006/main" count="1307" uniqueCount="653">
  <si>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</si>
  <si>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</si>
  <si>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</si>
  <si>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</si>
  <si>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</si>
  <si>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</si>
  <si>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</si>
  <si>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</si>
  <si>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</si>
  <si>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</si>
  <si>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</si>
  <si>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</si>
  <si>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</si>
  <si>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</si>
  <si>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</si>
  <si>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</si>
  <si>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</si>
  <si>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</si>
  <si>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</si>
  <si>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</si>
  <si>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</si>
  <si>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</si>
  <si>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</si>
  <si>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</si>
  <si>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</si>
  <si>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</si>
  <si>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</si>
  <si>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</si>
  <si>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</si>
  <si>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</si>
  <si>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</si>
  <si>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</si>
  <si>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</si>
  <si>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</si>
  <si>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</si>
  <si>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</si>
  <si>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</si>
  <si>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</si>
  <si>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</si>
  <si>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</si>
  <si>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</si>
  <si>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</si>
  <si>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</si>
  <si>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</si>
  <si>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</si>
  <si>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</si>
  <si>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</si>
  <si>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</si>
  <si>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</si>
  <si>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</si>
  <si>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</si>
  <si>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</si>
  <si>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</si>
  <si>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</si>
  <si>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</si>
  <si>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</si>
  <si>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</si>
  <si>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</si>
  <si>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</si>
  <si>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</si>
  <si>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</si>
  <si>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</si>
  <si>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</si>
  <si>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</si>
  <si>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</si>
  <si>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</si>
  <si>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</si>
  <si>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</si>
  <si>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</si>
  <si>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</si>
  <si>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</si>
  <si>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</si>
  <si>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</si>
  <si>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</si>
  <si>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</si>
  <si>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</si>
  <si>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</si>
  <si>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</si>
  <si>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</si>
  <si>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</si>
  <si>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</si>
  <si>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</si>
  <si>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</si>
  <si>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</si>
  <si>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</si>
  <si>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</si>
  <si>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</si>
  <si>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</si>
  <si>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</si>
  <si>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</si>
  <si>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</si>
  <si>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</si>
  <si>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</si>
  <si>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</si>
  <si>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</si>
  <si>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</si>
  <si>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</si>
  <si>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</si>
  <si>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</si>
  <si>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</si>
  <si>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</si>
  <si>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</si>
  <si>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</si>
  <si>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</si>
  <si>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</si>
  <si>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</si>
  <si>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</si>
  <si>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</si>
  <si>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</si>
  <si>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</si>
  <si>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</si>
  <si>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</si>
  <si>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</si>
  <si>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</si>
  <si>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</si>
  <si>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</si>
  <si>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</si>
  <si>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</si>
  <si>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</si>
  <si>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</si>
  <si>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</si>
  <si>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</si>
  <si>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</si>
  <si>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</si>
  <si>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</si>
  <si>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</si>
  <si>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</si>
  <si>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</si>
  <si>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</si>
  <si>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</si>
  <si>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</si>
  <si>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</si>
  <si>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</si>
  <si>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</si>
  <si>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</si>
  <si>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</si>
  <si>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</si>
  <si>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</si>
  <si>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</si>
  <si>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</si>
  <si>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</si>
  <si>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</si>
  <si>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</si>
  <si>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</si>
  <si>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</si>
  <si>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</si>
  <si>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</si>
  <si>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</si>
  <si>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</si>
  <si>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</si>
  <si>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</si>
  <si>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</si>
  <si>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</si>
  <si>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</si>
  <si>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</si>
  <si>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</si>
  <si>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</si>
  <si>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</si>
  <si>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</si>
  <si>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</si>
  <si>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</si>
  <si>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</si>
  <si>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</si>
  <si>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</si>
  <si>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</si>
  <si>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</si>
  <si>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</si>
  <si>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</si>
  <si>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</si>
  <si>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</si>
  <si>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</si>
  <si>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</si>
  <si>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</si>
  <si>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</si>
  <si>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</si>
  <si>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</si>
  <si>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</si>
  <si>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</si>
  <si>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</si>
  <si>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</si>
  <si>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</si>
  <si>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</si>
  <si>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</si>
  <si>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</si>
  <si>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</si>
  <si>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</si>
  <si>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</si>
  <si>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</si>
  <si>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</si>
  <si>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</si>
  <si>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</si>
  <si>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</si>
  <si>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</si>
  <si>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</si>
  <si>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</si>
  <si>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</si>
  <si>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</si>
  <si>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</si>
  <si>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</si>
  <si>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</si>
  <si>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</si>
  <si>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</si>
  <si>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</si>
  <si>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</si>
  <si>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</si>
  <si>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</si>
  <si>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</si>
  <si>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</si>
  <si>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</si>
  <si>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</si>
  <si>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</si>
  <si>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</si>
  <si>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</si>
  <si>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</si>
  <si>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</si>
  <si>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</si>
  <si>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</si>
  <si>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</si>
  <si>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</si>
  <si>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</si>
  <si>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</si>
  <si>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</si>
  <si>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</si>
  <si>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</si>
  <si>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</si>
  <si>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</si>
  <si>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</si>
  <si>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</si>
  <si>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</si>
  <si>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</si>
  <si>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</si>
  <si>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</si>
  <si>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</si>
  <si>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</si>
  <si>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</si>
  <si>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</si>
  <si>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</si>
  <si>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</si>
  <si>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</si>
  <si>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</si>
  <si>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</si>
  <si>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</si>
  <si>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</si>
  <si>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</si>
  <si>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</si>
  <si>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</si>
  <si>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</si>
  <si>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</si>
  <si>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</si>
  <si>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</si>
  <si>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</si>
  <si>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</si>
  <si>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</si>
  <si>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</si>
  <si>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</si>
  <si>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</si>
  <si>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</si>
  <si>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</si>
  <si>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</si>
  <si>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</si>
  <si>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</si>
  <si>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</si>
  <si>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</si>
  <si>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</si>
  <si>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</si>
  <si>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</si>
  <si>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</si>
  <si>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</si>
  <si>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</si>
  <si>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</si>
  <si>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</si>
  <si>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</si>
  <si>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</si>
  <si>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</si>
  <si>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</si>
  <si>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</si>
  <si>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</si>
  <si>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</si>
  <si>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</si>
  <si>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</si>
  <si>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</si>
  <si>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</si>
  <si>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</si>
  <si>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</si>
  <si>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</si>
  <si>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</si>
  <si>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</si>
  <si>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</si>
  <si>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</si>
  <si>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</si>
  <si>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</si>
  <si>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</si>
  <si>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</si>
  <si>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</si>
  <si>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</si>
  <si>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</si>
  <si>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</si>
  <si>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</si>
  <si>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</si>
  <si>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</si>
  <si>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</si>
  <si>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</si>
  <si>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</si>
  <si>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</si>
  <si>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</si>
  <si>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</si>
  <si>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</si>
  <si>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</si>
  <si>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</si>
  <si>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</si>
  <si>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</si>
  <si>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</si>
  <si>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</si>
  <si>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</si>
  <si>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</si>
  <si>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</si>
  <si>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</si>
  <si>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</si>
  <si>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</si>
  <si>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</si>
  <si>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</si>
  <si>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</si>
  <si>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</si>
  <si>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</si>
  <si>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</si>
  <si>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</si>
  <si>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</si>
  <si>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</si>
  <si>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</si>
  <si>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</si>
  <si>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</si>
  <si>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</si>
  <si>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</si>
  <si>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</si>
  <si>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</si>
  <si>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</si>
  <si>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</si>
  <si>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</si>
  <si>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</si>
  <si>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</si>
  <si>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</si>
  <si>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</si>
  <si>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</si>
  <si>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</si>
  <si>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</si>
  <si>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</si>
  <si>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</si>
  <si>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</si>
  <si>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</si>
  <si>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</si>
  <si>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</si>
  <si>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</si>
  <si>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</si>
  <si>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</si>
  <si>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</si>
  <si>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</si>
  <si>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</si>
  <si>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</si>
  <si>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</si>
  <si>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</si>
  <si>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</si>
  <si>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</si>
  <si>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</si>
  <si>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</si>
  <si>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</si>
  <si>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</si>
  <si>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</si>
  <si>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</si>
  <si>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</si>
  <si>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</si>
  <si>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</si>
  <si>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</si>
  <si>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</si>
  <si>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</si>
  <si>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</si>
  <si>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</si>
  <si>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</si>
  <si>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</si>
  <si>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</si>
  <si>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</si>
  <si>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</si>
  <si>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</si>
  <si>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</si>
  <si>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</si>
  <si>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</si>
  <si>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</si>
  <si>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</si>
  <si>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</si>
  <si>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</si>
  <si>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</si>
  <si>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</si>
  <si>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</si>
  <si>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</si>
  <si>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</si>
  <si>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</si>
  <si>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</si>
  <si>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</si>
  <si>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</si>
  <si>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</si>
  <si>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</si>
  <si>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</si>
  <si>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</si>
  <si>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</si>
  <si>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</si>
  <si>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</si>
  <si>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</si>
  <si>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</si>
  <si>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</si>
  <si>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</si>
  <si>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</si>
  <si>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</si>
  <si>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</si>
  <si>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</si>
  <si>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</si>
  <si>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</si>
  <si>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</si>
  <si>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</si>
  <si>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</si>
  <si>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</si>
  <si>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</si>
  <si>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</si>
  <si>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</si>
  <si>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</si>
  <si>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</si>
  <si>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</si>
  <si>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</si>
  <si>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</si>
  <si>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</si>
  <si>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</si>
  <si>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</si>
  <si>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</si>
  <si>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</si>
  <si>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</si>
  <si>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</si>
  <si>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</si>
  <si>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</si>
  <si>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</si>
  <si>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</si>
  <si>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</si>
  <si>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</si>
  <si>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</si>
  <si>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</si>
  <si>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</si>
  <si>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</si>
  <si>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</si>
  <si>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</si>
  <si>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</si>
  <si>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</si>
  <si>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</si>
  <si>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</si>
  <si>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</si>
  <si>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</si>
  <si>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</si>
  <si>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</si>
  <si>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</si>
  <si>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</si>
  <si>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</si>
  <si>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</si>
  <si>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</si>
  <si>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</si>
  <si>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</si>
  <si>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</si>
  <si>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</si>
  <si>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</si>
  <si>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</si>
  <si>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</si>
  <si>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</si>
  <si>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</si>
  <si>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</si>
  <si>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</si>
  <si>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</si>
  <si>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</si>
  <si>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</si>
  <si>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</si>
  <si>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</si>
  <si>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</si>
  <si>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</si>
  <si>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</si>
  <si>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</si>
  <si>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</si>
  <si>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</si>
  <si>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</si>
  <si>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</si>
  <si>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</si>
  <si>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</si>
  <si>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</si>
  <si>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</si>
  <si>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</si>
  <si>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</si>
  <si>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</si>
  <si>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</si>
  <si>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</si>
  <si>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</si>
  <si>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</si>
  <si>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</si>
  <si>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</si>
  <si>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</si>
  <si>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</si>
  <si>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</si>
  <si>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</si>
  <si>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</si>
  <si>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</si>
  <si>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</si>
  <si>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</si>
  <si>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</si>
  <si>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</si>
  <si>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</si>
  <si>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</si>
  <si>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</si>
  <si>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</si>
  <si>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</si>
  <si>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</si>
  <si>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</si>
  <si>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</si>
  <si>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</si>
  <si>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</si>
  <si>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</si>
  <si>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</si>
  <si>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</si>
  <si>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</si>
  <si>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</si>
  <si>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</si>
  <si>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</si>
  <si>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</si>
  <si>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</si>
  <si>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</si>
  <si>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</si>
  <si>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</si>
  <si>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</si>
  <si>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</si>
  <si>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</si>
  <si>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</si>
  <si>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</si>
  <si>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</si>
  <si>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</si>
  <si>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</si>
  <si>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</si>
  <si>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</si>
  <si>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</si>
  <si>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</si>
  <si>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</si>
  <si>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</si>
  <si>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</si>
  <si>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</si>
  <si>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</si>
  <si>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</si>
  <si>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</si>
  <si>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</si>
  <si>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</si>
  <si>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</si>
  <si>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</si>
  <si>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</si>
  <si>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</si>
  <si>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</si>
  <si>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</si>
  <si>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</si>
  <si>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</si>
  <si>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</si>
  <si>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</si>
  <si>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</si>
  <si>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</si>
  <si>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</si>
  <si>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</si>
  <si>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</si>
  <si>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</si>
  <si>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</si>
  <si>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</si>
  <si>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</si>
  <si>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</si>
  <si>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</si>
  <si>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</si>
  <si>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</si>
  <si>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</si>
  <si>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</si>
  <si>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</si>
  <si>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</si>
  <si>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</si>
  <si>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</si>
  <si>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</si>
  <si>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</si>
  <si>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</si>
  <si>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</si>
  <si>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</si>
  <si>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</si>
  <si>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</si>
  <si>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</si>
  <si>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</si>
  <si>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</si>
  <si>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</si>
  <si>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</si>
  <si>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</si>
  <si>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</si>
  <si>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</si>
  <si>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</si>
  <si>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</si>
  <si>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</si>
  <si>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</si>
  <si>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</si>
  <si>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</si>
  <si>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</si>
  <si>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</si>
  <si>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</si>
  <si>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</si>
  <si>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</si>
  <si>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</si>
  <si>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</si>
  <si>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</si>
  <si>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</si>
  <si>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</si>
  <si>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Сборка этажного шкафа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</si>
  <si>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</si>
  <si>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</si>
  <si>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</si>
  <si>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</si>
  <si>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</si>
  <si>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</si>
  <si>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</si>
  <si>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</si>
  <si>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</si>
  <si>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</si>
  <si>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</t>
  </si>
  <si>
    <t>Прокладка провода ПВ 1х6 в трубе</t>
  </si>
  <si>
    <t>Расчет проводов от подъездного шкафа до этажных щитов для МКД 1 этажа, 1 подъезд 8 квартир</t>
  </si>
  <si>
    <t>Цена с НДС, руб.</t>
  </si>
  <si>
    <t>Сумма с НДС, руб.</t>
  </si>
  <si>
    <t>Итого с учетом НДС</t>
  </si>
  <si>
    <t>ВСЕГО (материалы и работа) с учетом НДС</t>
  </si>
  <si>
    <t>Стоимость на 1 квартиру с учетом НДС</t>
  </si>
  <si>
    <t>ВСЕГО (материалы и работа) без учета НДС</t>
  </si>
  <si>
    <t>Стоимость на 1 квартиру без учета НДС</t>
  </si>
  <si>
    <t>Приложение №3 к бизнес плану</t>
  </si>
  <si>
    <t>в районах Забайкальского края и г. Читы"</t>
  </si>
  <si>
    <t>Провод ПВ 1х6</t>
  </si>
  <si>
    <t xml:space="preserve">Провод ПВ 1х16 </t>
  </si>
  <si>
    <t xml:space="preserve">Провод ПВ 1х10 </t>
  </si>
  <si>
    <t xml:space="preserve">Установка шкафа учета </t>
  </si>
  <si>
    <t xml:space="preserve">Сборка шкафа учета </t>
  </si>
  <si>
    <t xml:space="preserve">Дин-рейка </t>
  </si>
  <si>
    <t xml:space="preserve">Автоматический выключатель 1Р 2А </t>
  </si>
  <si>
    <t>Трансформатор тока Т-0,66 150-200/5А</t>
  </si>
  <si>
    <t>Автоматический выключатель 1Р 32А</t>
  </si>
  <si>
    <t>Автоматический выключатель 1Р 40А</t>
  </si>
  <si>
    <t>Подъездный шкаф учёта (900*800*250)</t>
  </si>
  <si>
    <t xml:space="preserve">Труба стальная без резьбы размер Труба 51х2,0 Ст3сп </t>
  </si>
  <si>
    <t>Шкаф ОДПУ (700*600*250)</t>
  </si>
  <si>
    <t>Базовая станция LRST-868-VGA-02</t>
  </si>
  <si>
    <t>Монтаж базовой станции</t>
  </si>
  <si>
    <t xml:space="preserve">Монтаж щитков металлических 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</si>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</sst>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 vertical="center" wrapText="1"/>
    </xf>
    <xf numFmtId="166" fontId="10" fillId="0" borderId="22" xfId="0" applyNumberFormat="1" applyFont="1" applyBorder="1" applyAlignment="1">
      <alignment horizontal="right" vertical="center" wrapText="1"/>
    </xf>
    <xf numFmtId="166" fontId="3" fillId="0" borderId="6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" fontId="2" fillId="0" borderId="23" xfId="0" applyNumberFormat="1" applyFont="1" applyFill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6" fontId="3" fillId="0" borderId="31" xfId="0" applyNumberFormat="1" applyFont="1" applyFill="1" applyBorder="1" applyAlignment="1">
      <alignment horizontal="right" vertical="center" wrapText="1"/>
    </xf>
    <xf numFmtId="166" fontId="3" fillId="0" borderId="31" xfId="0" applyNumberFormat="1" applyFont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/>
    </xf>
    <xf numFmtId="166" fontId="3" fillId="0" borderId="32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34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11" fillId="0" borderId="16" xfId="0" applyNumberFormat="1" applyFont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65" fontId="11" fillId="0" borderId="28" xfId="0" applyNumberFormat="1" applyFont="1" applyBorder="1" applyAlignment="1">
      <alignment horizontal="center" vertical="center"/>
    </xf>
    <xf numFmtId="165" fontId="11" fillId="0" borderId="29" xfId="0" applyNumberFormat="1" applyFont="1" applyBorder="1" applyAlignment="1">
      <alignment horizontal="center" vertical="center"/>
    </xf>
    <xf numFmtId="165" fontId="11" fillId="0" borderId="26" xfId="0" applyNumberFormat="1" applyFont="1" applyBorder="1" applyAlignment="1">
      <alignment horizontal="center" vertical="center"/>
    </xf>
    <xf numFmtId="165" fontId="11" fillId="0" borderId="27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7" t="s">
        <v>547</v>
      </c>
      <c r="B3" s="147"/>
      <c r="C3" s="147"/>
      <c r="D3" s="147"/>
      <c r="E3" s="147"/>
    </row>
    <row r="4" spans="1:5" ht="17.25" customHeight="1" thickBot="1" x14ac:dyDescent="0.35">
      <c r="A4" s="144"/>
      <c r="B4" s="144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1" t="s">
        <v>550</v>
      </c>
      <c r="B6" s="142"/>
      <c r="C6" s="142"/>
      <c r="D6" s="142"/>
      <c r="E6" s="143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5" t="s">
        <v>301</v>
      </c>
      <c r="E188" s="146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5" t="s">
        <v>389</v>
      </c>
      <c r="E261" s="146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zoomScale="90" zoomScaleNormal="90" zoomScaleSheetLayoutView="80" workbookViewId="0">
      <selection sqref="A1:N35"/>
    </sheetView>
  </sheetViews>
  <sheetFormatPr defaultColWidth="9.140625" defaultRowHeight="15" x14ac:dyDescent="0.25"/>
  <cols>
    <col min="1" max="1" width="4.28515625" style="48" customWidth="1"/>
    <col min="2" max="2" width="77.140625" style="48" customWidth="1"/>
    <col min="3" max="3" width="6.85546875" style="49" customWidth="1"/>
    <col min="4" max="4" width="7.28515625" style="49" customWidth="1"/>
    <col min="5" max="5" width="11.5703125" style="48" customWidth="1"/>
    <col min="6" max="6" width="12.7109375" style="48" customWidth="1"/>
    <col min="7" max="7" width="4.140625" style="72" customWidth="1"/>
    <col min="8" max="8" width="4.140625" style="48" customWidth="1"/>
    <col min="9" max="9" width="14" style="48" customWidth="1"/>
    <col min="10" max="10" width="58.140625" style="48" customWidth="1"/>
    <col min="11" max="11" width="5.28515625" style="48" bestFit="1" customWidth="1"/>
    <col min="12" max="12" width="5.85546875" style="48" customWidth="1"/>
    <col min="13" max="13" width="11.7109375" style="48" customWidth="1"/>
    <col min="14" max="14" width="13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1</v>
      </c>
      <c r="N1" s="116" t="s">
        <v>630</v>
      </c>
    </row>
    <row r="2" spans="1:14" x14ac:dyDescent="0.25">
      <c r="C2" s="48"/>
      <c r="E2" s="77" t="s">
        <v>590</v>
      </c>
      <c r="F2" s="78">
        <v>8</v>
      </c>
      <c r="N2" s="116" t="s">
        <v>650</v>
      </c>
    </row>
    <row r="3" spans="1:14" x14ac:dyDescent="0.25">
      <c r="C3" s="48"/>
      <c r="E3" s="77" t="s">
        <v>587</v>
      </c>
      <c r="F3" s="78">
        <v>1</v>
      </c>
      <c r="N3" s="116" t="s">
        <v>631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38.25" customHeight="1" x14ac:dyDescent="0.25">
      <c r="A6" s="148" t="s">
        <v>651</v>
      </c>
      <c r="B6" s="148"/>
      <c r="C6" s="148"/>
      <c r="D6" s="148"/>
      <c r="E6" s="148"/>
      <c r="F6" s="148"/>
      <c r="H6" s="148" t="s">
        <v>652</v>
      </c>
      <c r="I6" s="148"/>
      <c r="J6" s="148"/>
      <c r="K6" s="148"/>
      <c r="L6" s="148"/>
      <c r="M6" s="148"/>
      <c r="N6" s="148"/>
    </row>
    <row r="7" spans="1:14" ht="14.45" thickBot="1" x14ac:dyDescent="0.3">
      <c r="B7" s="77"/>
      <c r="C7" s="78"/>
    </row>
    <row r="8" spans="1:14" ht="29.25" thickBot="1" x14ac:dyDescent="0.3">
      <c r="A8" s="6" t="s">
        <v>0</v>
      </c>
      <c r="B8" s="7" t="s">
        <v>15</v>
      </c>
      <c r="C8" s="7" t="s">
        <v>16</v>
      </c>
      <c r="D8" s="7" t="s">
        <v>5</v>
      </c>
      <c r="E8" s="7" t="s">
        <v>623</v>
      </c>
      <c r="F8" s="126" t="s">
        <v>624</v>
      </c>
      <c r="G8" s="120"/>
      <c r="H8" s="6" t="s">
        <v>0</v>
      </c>
      <c r="I8" s="140" t="s">
        <v>554</v>
      </c>
      <c r="J8" s="7" t="s">
        <v>589</v>
      </c>
      <c r="K8" s="7" t="s">
        <v>16</v>
      </c>
      <c r="L8" s="7" t="s">
        <v>5</v>
      </c>
      <c r="M8" s="7" t="s">
        <v>623</v>
      </c>
      <c r="N8" s="126" t="s">
        <v>624</v>
      </c>
    </row>
    <row r="9" spans="1:14" s="54" customFormat="1" x14ac:dyDescent="0.25">
      <c r="A9" s="97">
        <v>1</v>
      </c>
      <c r="B9" s="98" t="s">
        <v>632</v>
      </c>
      <c r="C9" s="99" t="s">
        <v>592</v>
      </c>
      <c r="D9" s="100">
        <f>4*F2</f>
        <v>32</v>
      </c>
      <c r="E9" s="131">
        <v>73.260000000000005</v>
      </c>
      <c r="F9" s="132">
        <f t="shared" ref="F9:F25" si="0">E9*D9</f>
        <v>2344.3200000000002</v>
      </c>
      <c r="G9" s="121"/>
      <c r="H9" s="133">
        <v>1</v>
      </c>
      <c r="I9" s="134" t="s">
        <v>584</v>
      </c>
      <c r="J9" s="135" t="s">
        <v>611</v>
      </c>
      <c r="K9" s="136" t="s">
        <v>19</v>
      </c>
      <c r="L9" s="137">
        <f>F2+1</f>
        <v>9</v>
      </c>
      <c r="M9" s="138">
        <v>590</v>
      </c>
      <c r="N9" s="139">
        <f>M9*L9</f>
        <v>5310</v>
      </c>
    </row>
    <row r="10" spans="1:14" s="54" customFormat="1" x14ac:dyDescent="0.25">
      <c r="A10" s="90">
        <v>2</v>
      </c>
      <c r="B10" s="79" t="s">
        <v>632</v>
      </c>
      <c r="C10" s="68" t="s">
        <v>592</v>
      </c>
      <c r="D10" s="80">
        <f>'Расчет проводов'!G6</f>
        <v>64</v>
      </c>
      <c r="E10" s="123">
        <v>73.260000000000005</v>
      </c>
      <c r="F10" s="127">
        <f t="shared" si="0"/>
        <v>4688.6400000000003</v>
      </c>
      <c r="G10" s="121"/>
      <c r="H10" s="95">
        <v>2</v>
      </c>
      <c r="I10" s="73" t="s">
        <v>584</v>
      </c>
      <c r="J10" s="4" t="s">
        <v>612</v>
      </c>
      <c r="K10" s="2" t="s">
        <v>19</v>
      </c>
      <c r="L10" s="96">
        <f>F2+1</f>
        <v>9</v>
      </c>
      <c r="M10" s="82">
        <v>590</v>
      </c>
      <c r="N10" s="84">
        <f>M10*L10</f>
        <v>5310</v>
      </c>
    </row>
    <row r="11" spans="1:14" s="54" customFormat="1" x14ac:dyDescent="0.25">
      <c r="A11" s="90">
        <v>3</v>
      </c>
      <c r="B11" s="79" t="s">
        <v>633</v>
      </c>
      <c r="C11" s="68" t="s">
        <v>592</v>
      </c>
      <c r="D11" s="80">
        <f>4*F2</f>
        <v>32</v>
      </c>
      <c r="E11" s="123">
        <v>182.4</v>
      </c>
      <c r="F11" s="127">
        <f>E11*D11</f>
        <v>5836.8</v>
      </c>
      <c r="G11" s="121"/>
      <c r="H11" s="95">
        <v>3</v>
      </c>
      <c r="I11" s="2" t="s">
        <v>600</v>
      </c>
      <c r="J11" s="4" t="s">
        <v>599</v>
      </c>
      <c r="K11" s="2" t="s">
        <v>583</v>
      </c>
      <c r="L11" s="96">
        <f>D12</f>
        <v>8</v>
      </c>
      <c r="M11" s="82">
        <v>650</v>
      </c>
      <c r="N11" s="84">
        <f t="shared" ref="N11:N21" si="1">M11*L11</f>
        <v>5200</v>
      </c>
    </row>
    <row r="12" spans="1:14" s="54" customFormat="1" x14ac:dyDescent="0.25">
      <c r="A12" s="90">
        <v>4</v>
      </c>
      <c r="B12" s="79" t="s">
        <v>633</v>
      </c>
      <c r="C12" s="68" t="s">
        <v>592</v>
      </c>
      <c r="D12" s="80">
        <f>'Расчет проводов'!G7</f>
        <v>8</v>
      </c>
      <c r="E12" s="123">
        <v>182.4</v>
      </c>
      <c r="F12" s="127">
        <f>E12*D12</f>
        <v>1459.2</v>
      </c>
      <c r="G12" s="121"/>
      <c r="H12" s="95">
        <v>4</v>
      </c>
      <c r="I12" s="73" t="s">
        <v>584</v>
      </c>
      <c r="J12" s="74" t="s">
        <v>604</v>
      </c>
      <c r="K12" s="2" t="s">
        <v>583</v>
      </c>
      <c r="L12" s="96">
        <f>D28</f>
        <v>8</v>
      </c>
      <c r="M12" s="82">
        <v>750</v>
      </c>
      <c r="N12" s="84">
        <f t="shared" si="1"/>
        <v>6000</v>
      </c>
    </row>
    <row r="13" spans="1:14" s="54" customFormat="1" x14ac:dyDescent="0.25">
      <c r="A13" s="90">
        <v>5</v>
      </c>
      <c r="B13" s="79" t="s">
        <v>634</v>
      </c>
      <c r="C13" s="68" t="s">
        <v>592</v>
      </c>
      <c r="D13" s="85">
        <v>20</v>
      </c>
      <c r="E13" s="123">
        <v>113.33</v>
      </c>
      <c r="F13" s="127">
        <f t="shared" si="0"/>
        <v>2266.6</v>
      </c>
      <c r="G13" s="121"/>
      <c r="H13" s="95">
        <v>5</v>
      </c>
      <c r="I13" s="73" t="s">
        <v>584</v>
      </c>
      <c r="J13" s="74" t="s">
        <v>620</v>
      </c>
      <c r="K13" s="2" t="s">
        <v>583</v>
      </c>
      <c r="L13" s="96">
        <f>D12</f>
        <v>8</v>
      </c>
      <c r="M13" s="82">
        <v>550</v>
      </c>
      <c r="N13" s="84">
        <f t="shared" si="1"/>
        <v>4400</v>
      </c>
    </row>
    <row r="14" spans="1:14" s="54" customFormat="1" x14ac:dyDescent="0.25">
      <c r="A14" s="90">
        <v>6</v>
      </c>
      <c r="B14" s="87" t="s">
        <v>648</v>
      </c>
      <c r="C14" s="68" t="s">
        <v>19</v>
      </c>
      <c r="D14" s="85">
        <f>F2</f>
        <v>8</v>
      </c>
      <c r="E14" s="81">
        <v>12800</v>
      </c>
      <c r="F14" s="127">
        <f t="shared" si="0"/>
        <v>102400</v>
      </c>
      <c r="G14" s="122"/>
      <c r="H14" s="95">
        <v>6</v>
      </c>
      <c r="I14" s="73" t="s">
        <v>584</v>
      </c>
      <c r="J14" s="74" t="s">
        <v>621</v>
      </c>
      <c r="K14" s="2" t="s">
        <v>583</v>
      </c>
      <c r="L14" s="96">
        <f>D10</f>
        <v>64</v>
      </c>
      <c r="M14" s="82">
        <v>450</v>
      </c>
      <c r="N14" s="84">
        <f t="shared" si="1"/>
        <v>28800</v>
      </c>
    </row>
    <row r="15" spans="1:14" s="54" customFormat="1" x14ac:dyDescent="0.25">
      <c r="A15" s="90">
        <v>7</v>
      </c>
      <c r="B15" s="51" t="s">
        <v>649</v>
      </c>
      <c r="C15" s="68" t="s">
        <v>19</v>
      </c>
      <c r="D15" s="85">
        <v>1</v>
      </c>
      <c r="E15" s="81">
        <v>13500</v>
      </c>
      <c r="F15" s="127">
        <f t="shared" si="0"/>
        <v>13500</v>
      </c>
      <c r="G15" s="121"/>
      <c r="H15" s="95">
        <v>7</v>
      </c>
      <c r="I15" s="73" t="s">
        <v>584</v>
      </c>
      <c r="J15" s="74" t="s">
        <v>636</v>
      </c>
      <c r="K15" s="2" t="s">
        <v>19</v>
      </c>
      <c r="L15" s="96">
        <f>D14</f>
        <v>8</v>
      </c>
      <c r="M15" s="83">
        <v>1500</v>
      </c>
      <c r="N15" s="84">
        <f t="shared" si="1"/>
        <v>12000</v>
      </c>
    </row>
    <row r="16" spans="1:14" s="54" customFormat="1" x14ac:dyDescent="0.25">
      <c r="A16" s="90">
        <v>8</v>
      </c>
      <c r="B16" s="51" t="s">
        <v>639</v>
      </c>
      <c r="C16" s="68" t="s">
        <v>19</v>
      </c>
      <c r="D16" s="85">
        <v>3</v>
      </c>
      <c r="E16" s="123">
        <v>679.8</v>
      </c>
      <c r="F16" s="127">
        <f t="shared" si="0"/>
        <v>2039.3999999999999</v>
      </c>
      <c r="G16" s="48"/>
      <c r="H16" s="95">
        <v>8</v>
      </c>
      <c r="I16" s="73" t="s">
        <v>584</v>
      </c>
      <c r="J16" s="86" t="s">
        <v>635</v>
      </c>
      <c r="K16" s="2" t="s">
        <v>19</v>
      </c>
      <c r="L16" s="96">
        <f>D17</f>
        <v>1</v>
      </c>
      <c r="M16" s="82">
        <v>1500</v>
      </c>
      <c r="N16" s="84">
        <f t="shared" si="1"/>
        <v>1500</v>
      </c>
    </row>
    <row r="17" spans="1:14" s="54" customFormat="1" x14ac:dyDescent="0.25">
      <c r="A17" s="90">
        <v>9</v>
      </c>
      <c r="B17" s="79" t="s">
        <v>642</v>
      </c>
      <c r="C17" s="68" t="s">
        <v>19</v>
      </c>
      <c r="D17" s="80">
        <f>F3</f>
        <v>1</v>
      </c>
      <c r="E17" s="123">
        <v>11823</v>
      </c>
      <c r="F17" s="127">
        <f t="shared" si="0"/>
        <v>11823</v>
      </c>
      <c r="G17" s="121"/>
      <c r="H17" s="95">
        <v>9</v>
      </c>
      <c r="I17" s="73" t="s">
        <v>584</v>
      </c>
      <c r="J17" s="74" t="s">
        <v>605</v>
      </c>
      <c r="K17" s="2" t="s">
        <v>19</v>
      </c>
      <c r="L17" s="96">
        <f>D15</f>
        <v>1</v>
      </c>
      <c r="M17" s="83">
        <v>1000</v>
      </c>
      <c r="N17" s="84">
        <f t="shared" si="1"/>
        <v>1000</v>
      </c>
    </row>
    <row r="18" spans="1:14" s="54" customFormat="1" x14ac:dyDescent="0.25">
      <c r="A18" s="90">
        <v>10</v>
      </c>
      <c r="B18" s="79" t="s">
        <v>644</v>
      </c>
      <c r="C18" s="68" t="s">
        <v>19</v>
      </c>
      <c r="D18" s="80">
        <f>D17</f>
        <v>1</v>
      </c>
      <c r="E18" s="123">
        <v>8867</v>
      </c>
      <c r="F18" s="127">
        <f t="shared" si="0"/>
        <v>8867</v>
      </c>
      <c r="G18" s="121"/>
      <c r="H18" s="95">
        <v>10</v>
      </c>
      <c r="I18" s="73" t="s">
        <v>584</v>
      </c>
      <c r="J18" s="86" t="s">
        <v>585</v>
      </c>
      <c r="K18" s="2" t="s">
        <v>19</v>
      </c>
      <c r="L18" s="96">
        <f>D27</f>
        <v>1</v>
      </c>
      <c r="M18" s="82">
        <v>3000</v>
      </c>
      <c r="N18" s="84">
        <f t="shared" si="1"/>
        <v>3000</v>
      </c>
    </row>
    <row r="19" spans="1:14" s="54" customFormat="1" x14ac:dyDescent="0.25">
      <c r="A19" s="90">
        <v>11</v>
      </c>
      <c r="B19" s="79" t="s">
        <v>645</v>
      </c>
      <c r="C19" s="68" t="s">
        <v>19</v>
      </c>
      <c r="D19" s="130">
        <f>0.0105*D14</f>
        <v>8.4000000000000005E-2</v>
      </c>
      <c r="E19" s="123">
        <v>88271.18</v>
      </c>
      <c r="F19" s="127">
        <f t="shared" si="0"/>
        <v>7414.7791200000001</v>
      </c>
      <c r="G19" s="121"/>
      <c r="H19" s="95">
        <v>11</v>
      </c>
      <c r="I19" s="73" t="s">
        <v>584</v>
      </c>
      <c r="J19" s="86" t="s">
        <v>609</v>
      </c>
      <c r="K19" s="2" t="s">
        <v>19</v>
      </c>
      <c r="L19" s="96">
        <f>D31</f>
        <v>1</v>
      </c>
      <c r="M19" s="82">
        <v>700</v>
      </c>
      <c r="N19" s="84">
        <f t="shared" si="1"/>
        <v>700</v>
      </c>
    </row>
    <row r="20" spans="1:14" s="54" customFormat="1" x14ac:dyDescent="0.25">
      <c r="A20" s="90">
        <v>12</v>
      </c>
      <c r="B20" s="79" t="s">
        <v>560</v>
      </c>
      <c r="C20" s="68" t="s">
        <v>19</v>
      </c>
      <c r="D20" s="80">
        <v>4</v>
      </c>
      <c r="E20" s="123">
        <v>1745</v>
      </c>
      <c r="F20" s="127">
        <f t="shared" si="0"/>
        <v>6980</v>
      </c>
      <c r="G20" s="121"/>
      <c r="H20" s="95">
        <v>12</v>
      </c>
      <c r="I20" s="73" t="s">
        <v>584</v>
      </c>
      <c r="J20" s="86" t="s">
        <v>646</v>
      </c>
      <c r="K20" s="2" t="s">
        <v>19</v>
      </c>
      <c r="L20" s="130">
        <f>0.0105*L15</f>
        <v>8.4000000000000005E-2</v>
      </c>
      <c r="M20" s="82">
        <v>24493.97</v>
      </c>
      <c r="N20" s="84">
        <f t="shared" si="1"/>
        <v>2057.4934800000001</v>
      </c>
    </row>
    <row r="21" spans="1:14" s="54" customFormat="1" x14ac:dyDescent="0.25">
      <c r="A21" s="90">
        <v>13</v>
      </c>
      <c r="B21" s="79" t="s">
        <v>638</v>
      </c>
      <c r="C21" s="68" t="s">
        <v>19</v>
      </c>
      <c r="D21" s="80">
        <v>4</v>
      </c>
      <c r="E21" s="123">
        <v>195</v>
      </c>
      <c r="F21" s="127">
        <f>E21*D21</f>
        <v>780</v>
      </c>
      <c r="H21" s="95">
        <v>13</v>
      </c>
      <c r="I21" s="73" t="s">
        <v>584</v>
      </c>
      <c r="J21" s="86" t="s">
        <v>647</v>
      </c>
      <c r="K21" s="2" t="s">
        <v>19</v>
      </c>
      <c r="L21" s="96">
        <f>D31</f>
        <v>1</v>
      </c>
      <c r="M21" s="82">
        <v>750</v>
      </c>
      <c r="N21" s="84">
        <f t="shared" si="1"/>
        <v>750</v>
      </c>
    </row>
    <row r="22" spans="1:14" s="54" customFormat="1" ht="15.75" thickBot="1" x14ac:dyDescent="0.3">
      <c r="A22" s="90">
        <v>14</v>
      </c>
      <c r="B22" s="79" t="s">
        <v>637</v>
      </c>
      <c r="C22" s="68" t="s">
        <v>592</v>
      </c>
      <c r="D22" s="80">
        <v>1</v>
      </c>
      <c r="E22" s="81">
        <v>58.43</v>
      </c>
      <c r="F22" s="127">
        <f>E22*D22</f>
        <v>58.43</v>
      </c>
      <c r="G22" s="121"/>
      <c r="H22" s="109">
        <v>14</v>
      </c>
      <c r="I22" s="110" t="s">
        <v>584</v>
      </c>
      <c r="J22" s="111" t="s">
        <v>618</v>
      </c>
      <c r="K22" s="112" t="s">
        <v>583</v>
      </c>
      <c r="L22" s="113">
        <f>D32</f>
        <v>12</v>
      </c>
      <c r="M22" s="114">
        <v>750</v>
      </c>
      <c r="N22" s="88">
        <f t="shared" ref="N22" si="2">M22*L22</f>
        <v>9000</v>
      </c>
    </row>
    <row r="23" spans="1:14" s="54" customFormat="1" ht="15.75" thickBot="1" x14ac:dyDescent="0.3">
      <c r="A23" s="90">
        <v>15</v>
      </c>
      <c r="B23" s="79" t="s">
        <v>30</v>
      </c>
      <c r="C23" s="68" t="s">
        <v>603</v>
      </c>
      <c r="D23" s="80">
        <v>1</v>
      </c>
      <c r="E23" s="81">
        <v>5000</v>
      </c>
      <c r="F23" s="127">
        <f t="shared" si="0"/>
        <v>5000</v>
      </c>
      <c r="G23" s="121"/>
      <c r="H23" s="149" t="s">
        <v>625</v>
      </c>
      <c r="I23" s="150"/>
      <c r="J23" s="150"/>
      <c r="K23" s="150"/>
      <c r="L23" s="150"/>
      <c r="M23" s="150"/>
      <c r="N23" s="115">
        <f>SUM(N9:N22)</f>
        <v>85027.493480000005</v>
      </c>
    </row>
    <row r="24" spans="1:14" s="54" customFormat="1" ht="15.75" thickBot="1" x14ac:dyDescent="0.3">
      <c r="A24" s="90">
        <v>16</v>
      </c>
      <c r="B24" s="79" t="s">
        <v>640</v>
      </c>
      <c r="C24" s="68" t="s">
        <v>19</v>
      </c>
      <c r="D24" s="124">
        <f>F2</f>
        <v>8</v>
      </c>
      <c r="E24" s="123">
        <v>150.22</v>
      </c>
      <c r="F24" s="127">
        <f t="shared" si="0"/>
        <v>1201.76</v>
      </c>
      <c r="G24" s="121"/>
    </row>
    <row r="25" spans="1:14" s="54" customFormat="1" x14ac:dyDescent="0.25">
      <c r="A25" s="90">
        <v>17</v>
      </c>
      <c r="B25" s="79" t="s">
        <v>641</v>
      </c>
      <c r="C25" s="68" t="s">
        <v>19</v>
      </c>
      <c r="D25" s="124">
        <f>F2</f>
        <v>8</v>
      </c>
      <c r="E25" s="123">
        <v>140.47999999999999</v>
      </c>
      <c r="F25" s="127">
        <f t="shared" si="0"/>
        <v>1123.8399999999999</v>
      </c>
      <c r="G25" s="121"/>
      <c r="H25" s="154" t="s">
        <v>626</v>
      </c>
      <c r="I25" s="155"/>
      <c r="J25" s="155"/>
      <c r="K25" s="155"/>
      <c r="L25" s="155"/>
      <c r="M25" s="155"/>
      <c r="N25" s="108">
        <f>N23+F35</f>
        <v>283380.40260000003</v>
      </c>
    </row>
    <row r="26" spans="1:14" s="54" customFormat="1" ht="15.75" thickBot="1" x14ac:dyDescent="0.3">
      <c r="A26" s="90">
        <v>18</v>
      </c>
      <c r="B26" s="86" t="s">
        <v>559</v>
      </c>
      <c r="C26" s="73" t="s">
        <v>19</v>
      </c>
      <c r="D26" s="125">
        <v>10</v>
      </c>
      <c r="E26" s="123">
        <v>121.2</v>
      </c>
      <c r="F26" s="128">
        <f>E26*D26</f>
        <v>1212</v>
      </c>
      <c r="G26" s="121"/>
      <c r="H26" s="156" t="s">
        <v>628</v>
      </c>
      <c r="I26" s="157"/>
      <c r="J26" s="157"/>
      <c r="K26" s="157"/>
      <c r="L26" s="157"/>
      <c r="M26" s="157"/>
      <c r="N26" s="91">
        <f>N25/1.2</f>
        <v>236150.33550000004</v>
      </c>
    </row>
    <row r="27" spans="1:14" s="54" customFormat="1" x14ac:dyDescent="0.25">
      <c r="A27" s="90">
        <v>19</v>
      </c>
      <c r="B27" s="79" t="s">
        <v>591</v>
      </c>
      <c r="C27" s="68" t="s">
        <v>19</v>
      </c>
      <c r="D27" s="80">
        <v>1</v>
      </c>
      <c r="E27" s="81">
        <v>10000</v>
      </c>
      <c r="F27" s="84">
        <f>E27*D27</f>
        <v>10000</v>
      </c>
      <c r="G27" s="121"/>
      <c r="H27" s="154" t="s">
        <v>627</v>
      </c>
      <c r="I27" s="155"/>
      <c r="J27" s="155"/>
      <c r="K27" s="155"/>
      <c r="L27" s="155"/>
      <c r="M27" s="155"/>
      <c r="N27" s="108">
        <f>N25/F2</f>
        <v>35422.550325000004</v>
      </c>
    </row>
    <row r="28" spans="1:14" s="54" customFormat="1" ht="16.5" thickBot="1" x14ac:dyDescent="0.3">
      <c r="A28" s="90">
        <v>20</v>
      </c>
      <c r="B28" s="79" t="s">
        <v>643</v>
      </c>
      <c r="C28" s="117" t="s">
        <v>592</v>
      </c>
      <c r="D28" s="118">
        <f>D12</f>
        <v>8</v>
      </c>
      <c r="E28" s="81">
        <v>227.66</v>
      </c>
      <c r="F28" s="84">
        <f>E28*D28</f>
        <v>1821.28</v>
      </c>
      <c r="G28" s="121"/>
      <c r="H28" s="156" t="s">
        <v>629</v>
      </c>
      <c r="I28" s="157"/>
      <c r="J28" s="157"/>
      <c r="K28" s="157"/>
      <c r="L28" s="157"/>
      <c r="M28" s="157"/>
      <c r="N28" s="91">
        <f>N27/1.2</f>
        <v>29518.791937500006</v>
      </c>
    </row>
    <row r="29" spans="1:14" s="54" customFormat="1" x14ac:dyDescent="0.25">
      <c r="A29" s="90">
        <v>21</v>
      </c>
      <c r="B29" s="79" t="s">
        <v>606</v>
      </c>
      <c r="C29" s="68" t="s">
        <v>19</v>
      </c>
      <c r="D29" s="80">
        <v>2</v>
      </c>
      <c r="E29" s="81">
        <v>92</v>
      </c>
      <c r="F29" s="84">
        <f t="shared" ref="F29" si="3">E29*D29</f>
        <v>184</v>
      </c>
      <c r="G29" s="121"/>
    </row>
    <row r="30" spans="1:14" s="54" customFormat="1" x14ac:dyDescent="0.25">
      <c r="A30" s="90">
        <v>22</v>
      </c>
      <c r="B30" s="86" t="s">
        <v>607</v>
      </c>
      <c r="C30" s="73" t="s">
        <v>19</v>
      </c>
      <c r="D30" s="125">
        <f>D28</f>
        <v>8</v>
      </c>
      <c r="E30" s="123">
        <v>11.1</v>
      </c>
      <c r="F30" s="128">
        <f>E30*D30</f>
        <v>88.8</v>
      </c>
      <c r="G30" s="121"/>
      <c r="I30" s="48"/>
      <c r="J30" s="48"/>
      <c r="K30" s="48"/>
      <c r="L30" s="48"/>
      <c r="M30" s="48"/>
      <c r="N30" s="48"/>
    </row>
    <row r="31" spans="1:14" s="54" customFormat="1" x14ac:dyDescent="0.25">
      <c r="A31" s="90">
        <v>23</v>
      </c>
      <c r="B31" s="86" t="s">
        <v>608</v>
      </c>
      <c r="C31" s="73" t="s">
        <v>19</v>
      </c>
      <c r="D31" s="125">
        <f>F1*F3</f>
        <v>1</v>
      </c>
      <c r="E31" s="83">
        <v>739.14</v>
      </c>
      <c r="F31" s="128">
        <f>E31*D31</f>
        <v>739.14</v>
      </c>
      <c r="G31" s="121"/>
      <c r="I31" s="48"/>
      <c r="J31" s="48"/>
      <c r="K31" s="48"/>
      <c r="L31" s="48"/>
      <c r="M31" s="48"/>
      <c r="N31" s="48"/>
    </row>
    <row r="32" spans="1:14" s="54" customFormat="1" ht="15.75" x14ac:dyDescent="0.25">
      <c r="A32" s="90">
        <v>24</v>
      </c>
      <c r="B32" s="86" t="s">
        <v>613</v>
      </c>
      <c r="C32" s="101" t="s">
        <v>592</v>
      </c>
      <c r="D32" s="125">
        <f>'Расчет проводов'!G8</f>
        <v>12</v>
      </c>
      <c r="E32" s="123">
        <v>75.959999999999994</v>
      </c>
      <c r="F32" s="128">
        <v>3740</v>
      </c>
      <c r="G32" s="121"/>
      <c r="I32" s="48"/>
      <c r="J32" s="48"/>
      <c r="K32" s="48"/>
      <c r="L32" s="48"/>
      <c r="M32" s="48"/>
      <c r="N32" s="48"/>
    </row>
    <row r="33" spans="1:14" s="54" customFormat="1" ht="15.75" x14ac:dyDescent="0.25">
      <c r="A33" s="90">
        <v>25</v>
      </c>
      <c r="B33" s="86" t="s">
        <v>614</v>
      </c>
      <c r="C33" s="101" t="s">
        <v>592</v>
      </c>
      <c r="D33" s="89">
        <f>D32</f>
        <v>12</v>
      </c>
      <c r="E33" s="83">
        <v>227.66</v>
      </c>
      <c r="F33" s="84">
        <f>E33*D33</f>
        <v>2731.92</v>
      </c>
      <c r="G33" s="121"/>
      <c r="I33" s="48"/>
      <c r="J33" s="48"/>
      <c r="K33" s="48"/>
      <c r="L33" s="48"/>
      <c r="M33" s="48"/>
      <c r="N33" s="48"/>
    </row>
    <row r="34" spans="1:14" s="54" customFormat="1" ht="15.75" thickBot="1" x14ac:dyDescent="0.3">
      <c r="A34" s="103">
        <v>26</v>
      </c>
      <c r="B34" s="104" t="s">
        <v>615</v>
      </c>
      <c r="C34" s="105" t="s">
        <v>19</v>
      </c>
      <c r="D34" s="106">
        <f>D31</f>
        <v>1</v>
      </c>
      <c r="E34" s="107">
        <v>52</v>
      </c>
      <c r="F34" s="129">
        <f>E34*D34</f>
        <v>52</v>
      </c>
      <c r="G34" s="119"/>
      <c r="I34" s="48"/>
      <c r="J34" s="92"/>
      <c r="K34" s="48"/>
      <c r="L34" s="48"/>
      <c r="M34" s="48"/>
      <c r="N34" s="48"/>
    </row>
    <row r="35" spans="1:14" s="54" customFormat="1" ht="17.25" customHeight="1" thickBot="1" x14ac:dyDescent="0.3">
      <c r="A35" s="151" t="s">
        <v>625</v>
      </c>
      <c r="B35" s="152"/>
      <c r="C35" s="152"/>
      <c r="D35" s="152"/>
      <c r="E35" s="153"/>
      <c r="F35" s="91">
        <f>SUM(F9:F34)</f>
        <v>198352.90912</v>
      </c>
      <c r="G35" s="119"/>
      <c r="H35" s="48"/>
      <c r="I35" s="48"/>
      <c r="J35" s="92"/>
      <c r="K35" s="48"/>
      <c r="L35" s="48"/>
      <c r="M35" s="48"/>
      <c r="N35" s="48"/>
    </row>
    <row r="36" spans="1:14" s="54" customFormat="1" ht="20.25" customHeight="1" x14ac:dyDescent="0.25">
      <c r="A36" s="48"/>
      <c r="B36" s="48"/>
      <c r="C36" s="49"/>
      <c r="D36" s="49"/>
      <c r="E36" s="48"/>
      <c r="F36" s="48"/>
      <c r="G36" s="119"/>
      <c r="H36" s="48"/>
      <c r="I36" s="48"/>
      <c r="J36" s="92"/>
      <c r="K36" s="48"/>
      <c r="L36" s="48"/>
      <c r="M36" s="48"/>
      <c r="N36" s="48"/>
    </row>
    <row r="37" spans="1:14" s="54" customFormat="1" ht="20.25" customHeight="1" x14ac:dyDescent="0.25">
      <c r="A37" s="48"/>
      <c r="B37" s="48"/>
      <c r="C37" s="49"/>
      <c r="D37" s="49"/>
      <c r="E37" s="48"/>
      <c r="F37" s="48"/>
      <c r="G37" s="119"/>
      <c r="H37" s="48"/>
      <c r="I37" s="48"/>
      <c r="J37" s="92"/>
      <c r="K37" s="48"/>
      <c r="L37" s="48"/>
      <c r="M37" s="48"/>
      <c r="N37" s="48"/>
    </row>
    <row r="38" spans="1:14" s="54" customFormat="1" ht="20.25" customHeight="1" x14ac:dyDescent="0.25">
      <c r="A38" s="48"/>
      <c r="B38" s="48"/>
      <c r="C38" s="49"/>
      <c r="D38" s="49"/>
      <c r="E38" s="48"/>
      <c r="F38" s="48"/>
      <c r="G38" s="119"/>
      <c r="H38" s="48"/>
      <c r="I38" s="48"/>
      <c r="J38" s="92"/>
      <c r="K38" s="48"/>
      <c r="L38" s="48"/>
      <c r="M38" s="48"/>
      <c r="N38" s="48"/>
    </row>
    <row r="39" spans="1:14" ht="20.25" customHeight="1" x14ac:dyDescent="0.25">
      <c r="J39" s="92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H6:N6"/>
    <mergeCell ref="A6:F6"/>
    <mergeCell ref="H23:M23"/>
    <mergeCell ref="A35:E35"/>
    <mergeCell ref="H25:M25"/>
    <mergeCell ref="H27:M27"/>
    <mergeCell ref="H26:M26"/>
    <mergeCell ref="H28:M28"/>
  </mergeCells>
  <pageMargins left="0.39370078740157483" right="0.39370078740157483" top="0.78740157480314965" bottom="0.39370078740157483" header="0" footer="0"/>
  <pageSetup paperSize="9" scale="5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3" sqref="A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60" t="s">
        <v>622</v>
      </c>
      <c r="B2" s="160"/>
      <c r="C2" s="160"/>
      <c r="D2" s="160"/>
      <c r="E2" s="160"/>
      <c r="F2" s="160"/>
      <c r="G2" s="160"/>
    </row>
    <row r="4" spans="1:7" ht="15" customHeight="1" x14ac:dyDescent="0.25">
      <c r="A4" s="162" t="s">
        <v>0</v>
      </c>
      <c r="B4" s="162" t="s">
        <v>594</v>
      </c>
      <c r="C4" s="93"/>
      <c r="D4" s="161" t="s">
        <v>596</v>
      </c>
      <c r="E4" s="161"/>
      <c r="F4" s="158" t="s">
        <v>597</v>
      </c>
      <c r="G4" s="159"/>
    </row>
    <row r="5" spans="1:7" ht="40.5" customHeight="1" x14ac:dyDescent="0.25">
      <c r="A5" s="162"/>
      <c r="B5" s="162"/>
      <c r="C5" s="75" t="s">
        <v>598</v>
      </c>
      <c r="D5" s="3">
        <v>1</v>
      </c>
      <c r="E5" s="3">
        <v>2</v>
      </c>
      <c r="F5" s="94" t="s">
        <v>601</v>
      </c>
      <c r="G5" s="94" t="s">
        <v>602</v>
      </c>
    </row>
    <row r="6" spans="1:7" x14ac:dyDescent="0.25">
      <c r="A6" s="73">
        <v>1</v>
      </c>
      <c r="B6" s="74" t="s">
        <v>595</v>
      </c>
      <c r="C6" s="73">
        <v>8</v>
      </c>
      <c r="D6" s="73">
        <f>8*C6</f>
        <v>64</v>
      </c>
      <c r="E6" s="73">
        <v>0</v>
      </c>
      <c r="F6" s="73">
        <f>SUM(D6:E6)</f>
        <v>64</v>
      </c>
      <c r="G6" s="73">
        <f>F6</f>
        <v>64</v>
      </c>
    </row>
    <row r="7" spans="1:7" ht="30" x14ac:dyDescent="0.25">
      <c r="A7" s="73">
        <v>2</v>
      </c>
      <c r="B7" s="4" t="s">
        <v>610</v>
      </c>
      <c r="C7" s="73"/>
      <c r="D7" s="73"/>
      <c r="E7" s="73"/>
      <c r="F7" s="73">
        <f>8</f>
        <v>8</v>
      </c>
      <c r="G7" s="73">
        <f>F7</f>
        <v>8</v>
      </c>
    </row>
    <row r="8" spans="1:7" x14ac:dyDescent="0.25">
      <c r="A8" s="73">
        <v>3</v>
      </c>
      <c r="B8" s="74" t="s">
        <v>619</v>
      </c>
      <c r="C8" s="73"/>
      <c r="D8" s="73"/>
      <c r="E8" s="73"/>
      <c r="F8" s="73"/>
      <c r="G8" s="73">
        <f>D12+D11</f>
        <v>12</v>
      </c>
    </row>
    <row r="9" spans="1:7" x14ac:dyDescent="0.25">
      <c r="B9" s="102" t="s">
        <v>6</v>
      </c>
      <c r="C9" s="72" t="s">
        <v>592</v>
      </c>
      <c r="D9" s="72">
        <v>36</v>
      </c>
    </row>
    <row r="10" spans="1:7" x14ac:dyDescent="0.25">
      <c r="A10" s="76"/>
      <c r="B10" s="102" t="s">
        <v>7</v>
      </c>
      <c r="C10" s="72" t="s">
        <v>592</v>
      </c>
      <c r="D10" s="72">
        <v>12</v>
      </c>
    </row>
    <row r="11" spans="1:7" x14ac:dyDescent="0.25">
      <c r="B11" s="102" t="s">
        <v>616</v>
      </c>
      <c r="C11" s="72" t="s">
        <v>592</v>
      </c>
      <c r="D11" s="72">
        <v>6</v>
      </c>
    </row>
    <row r="12" spans="1:7" x14ac:dyDescent="0.25">
      <c r="B12" s="102" t="s">
        <v>617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2021-11-25T08:17:26Z</cp:lastPrinted>
  <dcterms:created xsi:type="dcterms:W3CDTF">2016-07-12T01:13:16Z</dcterms:created>
  <dcterms:modified xsi:type="dcterms:W3CDTF">2021-11-25T08:17:29Z</dcterms:modified>
</cp:coreProperties>
</file>